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<sst xmlns="http://schemas.openxmlformats.org/spreadsheetml/2006/main" count="85" uniqueCount="76">
  <si>
    <t xml:space="preserve"> AREE DI RISPARMIO USANDO IL MARRYSHOE ROLL</t>
  </si>
  <si>
    <t xml:space="preserve">SAVING'S AREAS BY USING MARRYSHOE ROLL</t>
  </si>
  <si>
    <t xml:space="preserve">Le aree colorate in verde possono essere cambiate secondo la realtà esaminata mentre le aree gialle danno i risultati</t>
  </si>
  <si>
    <t xml:space="preserve">Areas indicated by green colour can be changed according to your own reality; areas indicated by yellow colour give results </t>
  </si>
  <si>
    <t xml:space="preserve">La riduzione di diametro da un doppio vantaggio: minore quantità di cartoncino da acquistare e quantità di carta avvolta che può essere ridotta.</t>
  </si>
  <si>
    <t xml:space="preserve">Reduction of core diameter gives a double saving: reduction of cardboard to buy and  possible reduction of paper lenght in the roll </t>
  </si>
  <si>
    <t xml:space="preserve">Alteza della rigoffratura rilevata in speciali test di laboratorio. (0,04-0,045 mm)</t>
  </si>
  <si>
    <t xml:space="preserve">Re-embossing heigh detected in special lab tests. (0,040-0,045mm)</t>
  </si>
  <si>
    <r>
      <rPr>
        <sz val="8"/>
        <color rgb="FF000000"/>
        <rFont val="Calibri"/>
        <family val="2"/>
        <charset val="1"/>
      </rPr>
      <t xml:space="preserve">Velocità di produzione / </t>
    </r>
    <r>
      <rPr>
        <sz val="8"/>
        <color rgb="FF4472C4"/>
        <rFont val="Calibri"/>
        <family val="2"/>
        <charset val="1"/>
      </rPr>
      <t xml:space="preserve">Production speed</t>
    </r>
    <r>
      <rPr>
        <sz val="8"/>
        <color rgb="FF000000"/>
        <rFont val="Calibri"/>
        <family val="2"/>
        <charset val="1"/>
      </rPr>
      <t xml:space="preserve"> (m/min)</t>
    </r>
  </si>
  <si>
    <r>
      <rPr>
        <sz val="8"/>
        <color rgb="FF000000"/>
        <rFont val="Calibri"/>
        <family val="2"/>
        <charset val="1"/>
      </rPr>
      <t xml:space="preserve">Costo della carta / </t>
    </r>
    <r>
      <rPr>
        <sz val="8"/>
        <color rgb="FF4472C4"/>
        <rFont val="Calibri"/>
        <family val="2"/>
        <charset val="1"/>
      </rPr>
      <t xml:space="preserve">Cost of paper</t>
    </r>
    <r>
      <rPr>
        <sz val="8"/>
        <color rgb="FF000000"/>
        <rFont val="Calibri"/>
        <family val="2"/>
        <charset val="1"/>
      </rPr>
      <t xml:space="preserve"> (e/ton)</t>
    </r>
  </si>
  <si>
    <r>
      <rPr>
        <sz val="8"/>
        <color rgb="FF000000"/>
        <rFont val="Calibri"/>
        <family val="2"/>
        <charset val="1"/>
      </rPr>
      <t xml:space="preserve">Numero di turni al giorno /</t>
    </r>
    <r>
      <rPr>
        <sz val="8"/>
        <color rgb="FF4472C4"/>
        <rFont val="Calibri"/>
        <family val="2"/>
        <charset val="1"/>
      </rPr>
      <t xml:space="preserve"> Number of shifts/day</t>
    </r>
  </si>
  <si>
    <r>
      <rPr>
        <sz val="8"/>
        <color rgb="FF000000"/>
        <rFont val="Calibri"/>
        <family val="2"/>
        <charset val="1"/>
      </rPr>
      <t xml:space="preserve">Costo del cartoncino / </t>
    </r>
    <r>
      <rPr>
        <sz val="8"/>
        <color rgb="FF4472C4"/>
        <rFont val="Calibri"/>
        <family val="2"/>
        <charset val="1"/>
      </rPr>
      <t xml:space="preserve">Cost of cardboard</t>
    </r>
    <r>
      <rPr>
        <sz val="8"/>
        <color rgb="FF000000"/>
        <rFont val="Calibri"/>
        <family val="2"/>
        <charset val="1"/>
      </rPr>
      <t xml:space="preserve"> (e/ton)</t>
    </r>
  </si>
  <si>
    <r>
      <rPr>
        <sz val="8"/>
        <color rgb="FF000000"/>
        <rFont val="Calibri"/>
        <family val="2"/>
        <charset val="1"/>
      </rPr>
      <t xml:space="preserve">Giorni di lavoro /</t>
    </r>
    <r>
      <rPr>
        <sz val="8"/>
        <color rgb="FF4472C4"/>
        <rFont val="Calibri"/>
        <family val="2"/>
        <charset val="1"/>
      </rPr>
      <t xml:space="preserve"> Working days</t>
    </r>
  </si>
  <si>
    <r>
      <rPr>
        <sz val="8"/>
        <color rgb="FF000000"/>
        <rFont val="Calibri"/>
        <family val="2"/>
        <charset val="1"/>
      </rPr>
      <t xml:space="preserve">Costo della colla di laminazione / </t>
    </r>
    <r>
      <rPr>
        <sz val="8"/>
        <color rgb="FF4472C4"/>
        <rFont val="Calibri"/>
        <family val="2"/>
        <charset val="1"/>
      </rPr>
      <t xml:space="preserve">Cost of glue</t>
    </r>
    <r>
      <rPr>
        <sz val="8"/>
        <color rgb="FF000000"/>
        <rFont val="Calibri"/>
        <family val="2"/>
        <charset val="1"/>
      </rPr>
      <t xml:space="preserve"> (e/kg)</t>
    </r>
  </si>
  <si>
    <r>
      <rPr>
        <sz val="8"/>
        <color rgb="FF000000"/>
        <rFont val="Calibri"/>
        <family val="2"/>
        <charset val="1"/>
      </rPr>
      <t xml:space="preserve">Efficienza / </t>
    </r>
    <r>
      <rPr>
        <sz val="8"/>
        <color rgb="FF4472C4"/>
        <rFont val="Calibri"/>
        <family val="2"/>
        <charset val="1"/>
      </rPr>
      <t xml:space="preserve">Efficiency</t>
    </r>
  </si>
  <si>
    <r>
      <rPr>
        <sz val="8"/>
        <color rgb="FF000000"/>
        <rFont val="Calibri"/>
        <family val="2"/>
        <charset val="1"/>
      </rPr>
      <t xml:space="preserve">Larghezza del velo / </t>
    </r>
    <r>
      <rPr>
        <sz val="8"/>
        <color rgb="FF4472C4"/>
        <rFont val="Calibri"/>
        <family val="2"/>
        <charset val="1"/>
      </rPr>
      <t xml:space="preserve">Web width </t>
    </r>
    <r>
      <rPr>
        <sz val="8"/>
        <color rgb="FF000000"/>
        <rFont val="Calibri"/>
        <family val="2"/>
        <charset val="1"/>
      </rPr>
      <t xml:space="preserve">(m)</t>
    </r>
  </si>
  <si>
    <t xml:space="preserve">CARATTERISTICHE ROTOLO </t>
  </si>
  <si>
    <t xml:space="preserve">RIDUZIONE DIAMETRO TUBO</t>
  </si>
  <si>
    <t xml:space="preserve">RIDUZIONE LUNGHEZZA CARTA (sp. Magg.)</t>
  </si>
  <si>
    <t xml:space="preserve">RIDUZIONE GSM</t>
  </si>
  <si>
    <t xml:space="preserve">RECUPERO RIGOFF.</t>
  </si>
  <si>
    <t xml:space="preserve">RIDUZIONE COLLA DI LAM.</t>
  </si>
  <si>
    <t xml:space="preserve">RISPARMI</t>
  </si>
  <si>
    <t xml:space="preserve">ROLL CHARACTERISTICS</t>
  </si>
  <si>
    <t xml:space="preserve">CORE DIAMETER REDUCTION</t>
  </si>
  <si>
    <t xml:space="preserve">PAPER LENGHT REDUCTION (inc. web thick.)</t>
  </si>
  <si>
    <t xml:space="preserve">GSM REDUCTION</t>
  </si>
  <si>
    <t xml:space="preserve">RE-EMB. RECOVERY</t>
  </si>
  <si>
    <t xml:space="preserve">LAM. GLUE REDUCTION</t>
  </si>
  <si>
    <t xml:space="preserve">SAVINGS</t>
  </si>
  <si>
    <t xml:space="preserve">ROTOLO / ROLL</t>
  </si>
  <si>
    <t xml:space="preserve">D roll</t>
  </si>
  <si>
    <t xml:space="preserve">d core</t>
  </si>
  <si>
    <t xml:space="preserve">W. Lenght</t>
  </si>
  <si>
    <t xml:space="preserve">Web thick.</t>
  </si>
  <si>
    <t xml:space="preserve">Total gram.</t>
  </si>
  <si>
    <t xml:space="preserve">glue cost</t>
  </si>
  <si>
    <t xml:space="preserve">d core red.</t>
  </si>
  <si>
    <t xml:space="preserve">thick. Incr.</t>
  </si>
  <si>
    <t xml:space="preserve">thick.incr.</t>
  </si>
  <si>
    <t xml:space="preserve">pap. diff.</t>
  </si>
  <si>
    <t xml:space="preserve">number </t>
  </si>
  <si>
    <t xml:space="preserve">tot.pap.</t>
  </si>
  <si>
    <t xml:space="preserve">tot.</t>
  </si>
  <si>
    <t xml:space="preserve">H re-emb.</t>
  </si>
  <si>
    <t xml:space="preserve">Rec 1/4 H</t>
  </si>
  <si>
    <t xml:space="preserve">Half glue</t>
  </si>
  <si>
    <t xml:space="preserve">No glue</t>
  </si>
  <si>
    <t xml:space="preserve">Saving</t>
  </si>
  <si>
    <t xml:space="preserve">Saving </t>
  </si>
  <si>
    <t xml:space="preserve">turnover</t>
  </si>
  <si>
    <t xml:space="preserve">(mm)</t>
  </si>
  <si>
    <t xml:space="preserve">(m)</t>
  </si>
  <si>
    <t xml:space="preserve"> gsm</t>
  </si>
  <si>
    <t xml:space="preserve">(ekg/y)</t>
  </si>
  <si>
    <t xml:space="preserve">%</t>
  </si>
  <si>
    <t xml:space="preserve">(m/ply)</t>
  </si>
  <si>
    <t xml:space="preserve">of plies</t>
  </si>
  <si>
    <t xml:space="preserve">diff. (m)</t>
  </si>
  <si>
    <t xml:space="preserve">reduced gsm</t>
  </si>
  <si>
    <t xml:space="preserve"> (tons/year)</t>
  </si>
  <si>
    <t xml:space="preserve">(e/year)</t>
  </si>
  <si>
    <t xml:space="preserve"> incr.(%)</t>
  </si>
  <si>
    <t xml:space="preserve">Case 1-</t>
  </si>
  <si>
    <t xml:space="preserve">Roll 2 plies TT 16,5 gsm</t>
  </si>
  <si>
    <t xml:space="preserve">Case 2- </t>
  </si>
  <si>
    <t xml:space="preserve">case 3-</t>
  </si>
  <si>
    <t xml:space="preserve">Case 4-</t>
  </si>
  <si>
    <t xml:space="preserve">Roll 3 plies TT 16,2 gsm</t>
  </si>
  <si>
    <t xml:space="preserve">Case 5-</t>
  </si>
  <si>
    <t xml:space="preserve">Case 6-</t>
  </si>
  <si>
    <t xml:space="preserve">Core diameter reduction</t>
  </si>
  <si>
    <t xml:space="preserve">Case 7-</t>
  </si>
  <si>
    <t xml:space="preserve">Lamination glue reduction</t>
  </si>
  <si>
    <t xml:space="preserve">Case 8-</t>
  </si>
  <si>
    <t xml:space="preserve">Lamination speed increase 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</si>
</sst>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Calibri"/>
      <family val="2"/>
      <charset val="1"/>
    </font>
    <font>
      <sz val="8"/>
      <color rgb="FF4472C4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2F0D9"/>
        <bgColor rgb="FFFFFFCC"/>
      </patternFill>
    </fill>
    <fill>
      <patternFill patternType="solid">
        <fgColor rgb="FFAFABAB"/>
        <bgColor rgb="FFA6A6A6"/>
      </patternFill>
    </fill>
    <fill>
      <patternFill patternType="solid">
        <fgColor rgb="FFA6A6A6"/>
        <bgColor rgb="FFAFABAB"/>
      </patternFill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F39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AE21" activeCellId="0" sqref="AE21"/>
    </sheetView>
  </sheetViews>
  <sheetFormatPr defaultRowHeight="15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18.71"/>
    <col collapsed="false" customWidth="true" hidden="false" outlineLevel="0" max="5" min="3" style="0" width="7.71"/>
    <col collapsed="false" customWidth="true" hidden="false" outlineLevel="0" max="6" min="6" style="1" width="7.71"/>
    <col collapsed="false" customWidth="true" hidden="false" outlineLevel="0" max="7" min="7" style="0" width="7.71"/>
    <col collapsed="false" customWidth="true" hidden="false" outlineLevel="0" max="8" min="8" style="1" width="8.29"/>
    <col collapsed="false" customWidth="true" hidden="false" outlineLevel="0" max="9" min="9" style="2" width="0.86"/>
    <col collapsed="false" customWidth="true" hidden="false" outlineLevel="0" max="10" min="10" style="0" width="7.71"/>
    <col collapsed="false" customWidth="true" hidden="false" outlineLevel="0" max="12" min="11" style="3" width="7.71"/>
    <col collapsed="false" customWidth="true" hidden="false" outlineLevel="0" max="13" min="13" style="2" width="0.86"/>
    <col collapsed="false" customWidth="true" hidden="false" outlineLevel="0" max="14" min="14" style="1" width="8.71"/>
    <col collapsed="false" customWidth="true" hidden="false" outlineLevel="0" max="15" min="15" style="0" width="8.71"/>
    <col collapsed="false" customWidth="true" hidden="false" outlineLevel="0" max="16" min="16" style="1" width="8.71"/>
    <col collapsed="false" customWidth="true" hidden="false" outlineLevel="0" max="17" min="17" style="4" width="0.86"/>
    <col collapsed="false" customWidth="true" hidden="false" outlineLevel="0" max="18" min="18" style="1" width="10.71"/>
    <col collapsed="false" customWidth="true" hidden="false" outlineLevel="0" max="19" min="19" style="4" width="0.86"/>
    <col collapsed="false" customWidth="true" hidden="false" outlineLevel="0" max="20" min="20" style="1" width="7.29"/>
    <col collapsed="false" customWidth="true" hidden="false" outlineLevel="0" max="21" min="21" style="3" width="7.29"/>
    <col collapsed="false" customWidth="true" hidden="false" outlineLevel="0" max="22" min="22" style="2" width="0.86"/>
    <col collapsed="false" customWidth="true" hidden="false" outlineLevel="0" max="24" min="23" style="0" width="8.71"/>
    <col collapsed="false" customWidth="true" hidden="false" outlineLevel="0" max="25" min="25" style="2" width="0.86"/>
    <col collapsed="false" customWidth="true" hidden="false" outlineLevel="0" max="26" min="26" style="1" width="8.29"/>
    <col collapsed="false" customWidth="true" hidden="false" outlineLevel="0" max="27" min="27" style="1" width="9.29"/>
    <col collapsed="false" customWidth="true" hidden="false" outlineLevel="0" max="28" min="28" style="0" width="8.29"/>
    <col collapsed="false" customWidth="true" hidden="false" outlineLevel="0" max="29" min="29" style="2" width="0.86"/>
    <col collapsed="false" customWidth="true" hidden="false" outlineLevel="0" max="31" min="30" style="0" width="15.71"/>
    <col collapsed="false" customWidth="true" hidden="false" outlineLevel="0" max="36" min="32" style="0" width="10.71"/>
    <col collapsed="false" customWidth="true" hidden="false" outlineLevel="0" max="1025" min="37" style="0" width="8.67"/>
  </cols>
  <sheetData>
    <row r="2" customFormat="false" ht="15" hidden="false" customHeight="false" outlineLevel="0" collapsed="false">
      <c r="B2" s="0" t="s">
        <v>0</v>
      </c>
    </row>
    <row r="3" customFormat="false" ht="15" hidden="false" customHeight="false" outlineLevel="0" collapsed="false">
      <c r="B3" s="0" t="s">
        <v>1</v>
      </c>
    </row>
    <row r="4" customFormat="false" ht="7.9" hidden="false" customHeight="true" outlineLevel="0" collapsed="false"/>
    <row r="5" customFormat="false" ht="15" hidden="false" customHeight="false" outlineLevel="0" collapsed="false">
      <c r="B5" s="5" t="s">
        <v>2</v>
      </c>
    </row>
    <row r="6" customFormat="false" ht="15" hidden="false" customHeight="false" outlineLevel="0" collapsed="false">
      <c r="B6" s="6" t="s">
        <v>3</v>
      </c>
    </row>
    <row r="7" customFormat="false" ht="15" hidden="false" customHeight="false" outlineLevel="0" collapsed="false">
      <c r="B7" s="5" t="s">
        <v>4</v>
      </c>
    </row>
    <row r="8" s="5" customFormat="true" ht="15" hidden="false" customHeight="true" outlineLevel="0" collapsed="false">
      <c r="B8" s="6" t="s">
        <v>5</v>
      </c>
      <c r="F8" s="7"/>
      <c r="H8" s="7"/>
      <c r="I8" s="8"/>
      <c r="K8" s="9"/>
      <c r="L8" s="9"/>
      <c r="M8" s="8"/>
      <c r="N8" s="7"/>
      <c r="P8" s="7"/>
      <c r="Q8" s="10"/>
      <c r="R8" s="7"/>
      <c r="S8" s="10"/>
      <c r="T8" s="7"/>
      <c r="U8" s="9"/>
      <c r="V8" s="8"/>
      <c r="Y8" s="8"/>
      <c r="Z8" s="7"/>
      <c r="AA8" s="7"/>
      <c r="AC8" s="8"/>
    </row>
    <row r="9" customFormat="false" ht="15" hidden="false" customHeight="true" outlineLevel="0" collapsed="false">
      <c r="A9" s="5"/>
      <c r="B9" s="5" t="s">
        <v>6</v>
      </c>
      <c r="C9" s="5"/>
      <c r="D9" s="5"/>
      <c r="E9" s="5"/>
      <c r="F9" s="7"/>
      <c r="G9" s="5"/>
      <c r="H9" s="7"/>
      <c r="I9" s="8"/>
      <c r="J9" s="5"/>
      <c r="K9" s="9"/>
      <c r="L9" s="9"/>
      <c r="M9" s="8"/>
      <c r="N9" s="7"/>
      <c r="O9" s="5"/>
      <c r="P9" s="7"/>
      <c r="Q9" s="10"/>
      <c r="S9" s="8"/>
      <c r="T9" s="7"/>
      <c r="U9" s="9"/>
      <c r="V9" s="8"/>
      <c r="Y9" s="8"/>
      <c r="Z9" s="7"/>
      <c r="AA9" s="7"/>
      <c r="AC9" s="8"/>
    </row>
    <row r="10" customFormat="false" ht="15" hidden="false" customHeight="true" outlineLevel="0" collapsed="false">
      <c r="A10" s="5"/>
      <c r="B10" s="6" t="s">
        <v>7</v>
      </c>
      <c r="F10" s="7"/>
      <c r="H10" s="7"/>
      <c r="I10" s="8"/>
      <c r="K10" s="9"/>
      <c r="L10" s="9"/>
      <c r="M10" s="8"/>
      <c r="N10" s="7"/>
      <c r="P10" s="7"/>
      <c r="Q10" s="10"/>
      <c r="S10" s="8"/>
      <c r="T10" s="7"/>
      <c r="U10" s="9"/>
      <c r="V10" s="8"/>
      <c r="Y10" s="8"/>
      <c r="Z10" s="7"/>
      <c r="AA10" s="7"/>
      <c r="AC10" s="8"/>
    </row>
    <row r="11" s="11" customFormat="true" ht="7.9" hidden="false" customHeight="true" outlineLevel="0" collapsed="false">
      <c r="B11" s="5"/>
      <c r="C11" s="5"/>
      <c r="D11" s="5"/>
      <c r="E11" s="5"/>
      <c r="F11" s="7"/>
      <c r="G11" s="5"/>
      <c r="H11" s="7"/>
      <c r="I11" s="8"/>
      <c r="J11" s="5"/>
      <c r="K11" s="9"/>
      <c r="L11" s="9"/>
      <c r="M11" s="8"/>
      <c r="N11" s="7"/>
      <c r="O11" s="5"/>
      <c r="P11" s="7"/>
      <c r="Q11" s="10"/>
      <c r="R11" s="7"/>
      <c r="S11" s="10"/>
      <c r="T11" s="7"/>
      <c r="U11" s="9"/>
      <c r="V11" s="8"/>
      <c r="W11" s="5"/>
      <c r="X11" s="5"/>
      <c r="Y11" s="8"/>
      <c r="Z11" s="7"/>
      <c r="AA11" s="7"/>
      <c r="AB11" s="5"/>
      <c r="AC11" s="8"/>
      <c r="AD11" s="5"/>
    </row>
    <row r="12" customFormat="false" ht="15" hidden="false" customHeight="true" outlineLevel="0" collapsed="false">
      <c r="A12" s="11"/>
      <c r="B12" s="12" t="s">
        <v>8</v>
      </c>
      <c r="C12" s="13"/>
      <c r="D12" s="14"/>
      <c r="E12" s="15" t="n">
        <v>650</v>
      </c>
      <c r="G12" s="12" t="s">
        <v>9</v>
      </c>
      <c r="H12" s="13"/>
      <c r="I12" s="16"/>
      <c r="J12" s="13"/>
      <c r="K12" s="17"/>
      <c r="L12" s="15" t="n">
        <v>1000</v>
      </c>
      <c r="M12" s="8"/>
      <c r="N12" s="7"/>
      <c r="O12" s="5"/>
      <c r="P12" s="7"/>
      <c r="Q12" s="10"/>
      <c r="R12" s="7"/>
      <c r="S12" s="10"/>
      <c r="T12" s="7"/>
      <c r="U12" s="9"/>
      <c r="V12" s="8"/>
      <c r="W12" s="5"/>
      <c r="X12" s="5"/>
      <c r="Y12" s="8"/>
      <c r="Z12" s="7"/>
      <c r="AA12" s="7"/>
      <c r="AB12" s="5"/>
      <c r="AC12" s="8"/>
      <c r="AD12" s="5"/>
    </row>
    <row r="13" customFormat="false" ht="15" hidden="false" customHeight="true" outlineLevel="0" collapsed="false">
      <c r="A13" s="11"/>
      <c r="B13" s="12" t="s">
        <v>10</v>
      </c>
      <c r="C13" s="13"/>
      <c r="D13" s="14"/>
      <c r="E13" s="15" t="n">
        <v>3</v>
      </c>
      <c r="G13" s="12" t="s">
        <v>11</v>
      </c>
      <c r="H13" s="13"/>
      <c r="I13" s="16"/>
      <c r="J13" s="13"/>
      <c r="K13" s="17"/>
      <c r="L13" s="15" t="n">
        <v>400</v>
      </c>
      <c r="M13" s="8"/>
      <c r="N13" s="7"/>
      <c r="O13" s="5"/>
      <c r="P13" s="7"/>
      <c r="Q13" s="10"/>
      <c r="R13" s="7"/>
      <c r="S13" s="10"/>
      <c r="T13" s="7"/>
      <c r="U13" s="9"/>
      <c r="V13" s="10"/>
      <c r="W13" s="7"/>
      <c r="X13" s="7"/>
      <c r="Y13" s="10"/>
      <c r="Z13" s="5"/>
      <c r="AA13" s="7"/>
      <c r="AB13" s="7"/>
      <c r="AC13" s="8"/>
      <c r="AD13" s="5"/>
    </row>
    <row r="14" customFormat="false" ht="15" hidden="false" customHeight="true" outlineLevel="0" collapsed="false">
      <c r="A14" s="11"/>
      <c r="B14" s="12" t="s">
        <v>12</v>
      </c>
      <c r="C14" s="13"/>
      <c r="D14" s="14"/>
      <c r="E14" s="15" t="n">
        <v>250</v>
      </c>
      <c r="G14" s="12" t="s">
        <v>13</v>
      </c>
      <c r="H14" s="18"/>
      <c r="I14" s="16"/>
      <c r="J14" s="13"/>
      <c r="K14" s="17"/>
      <c r="L14" s="15" t="n">
        <v>1</v>
      </c>
      <c r="M14" s="8"/>
      <c r="N14" s="7"/>
      <c r="O14" s="5"/>
      <c r="P14" s="7"/>
      <c r="Q14" s="10"/>
      <c r="R14" s="7"/>
      <c r="S14" s="10"/>
      <c r="T14" s="7"/>
      <c r="U14" s="9"/>
      <c r="V14" s="8"/>
      <c r="W14" s="5"/>
      <c r="X14" s="5"/>
      <c r="Y14" s="8"/>
      <c r="Z14" s="7"/>
      <c r="AA14" s="7"/>
      <c r="AB14" s="5"/>
      <c r="AC14" s="8"/>
      <c r="AD14" s="5"/>
    </row>
    <row r="15" customFormat="false" ht="15" hidden="false" customHeight="true" outlineLevel="0" collapsed="false">
      <c r="A15" s="11"/>
      <c r="B15" s="12" t="s">
        <v>14</v>
      </c>
      <c r="C15" s="13"/>
      <c r="D15" s="14"/>
      <c r="E15" s="15" t="n">
        <v>0.7</v>
      </c>
      <c r="F15" s="7"/>
      <c r="G15" s="5"/>
      <c r="H15" s="7"/>
      <c r="I15" s="8"/>
      <c r="J15" s="19"/>
      <c r="K15" s="20"/>
      <c r="L15" s="9"/>
      <c r="M15" s="8"/>
      <c r="N15" s="7"/>
      <c r="O15" s="5"/>
      <c r="P15" s="7"/>
      <c r="Q15" s="10"/>
      <c r="R15" s="7"/>
      <c r="S15" s="10"/>
      <c r="T15" s="7"/>
      <c r="U15" s="9"/>
      <c r="V15" s="8"/>
      <c r="W15" s="5"/>
      <c r="X15" s="5"/>
      <c r="Y15" s="8"/>
      <c r="Z15" s="7"/>
      <c r="AA15" s="7"/>
      <c r="AB15" s="5"/>
      <c r="AC15" s="8"/>
      <c r="AD15" s="5"/>
    </row>
    <row r="16" customFormat="false" ht="15" hidden="false" customHeight="true" outlineLevel="0" collapsed="false">
      <c r="A16" s="11"/>
      <c r="B16" s="12" t="s">
        <v>15</v>
      </c>
      <c r="C16" s="13"/>
      <c r="D16" s="14"/>
      <c r="E16" s="15" t="n">
        <v>2.75</v>
      </c>
      <c r="F16" s="7"/>
      <c r="G16" s="5"/>
      <c r="H16" s="7"/>
      <c r="I16" s="8"/>
      <c r="J16" s="5"/>
      <c r="K16" s="9"/>
      <c r="L16" s="9"/>
      <c r="M16" s="8"/>
      <c r="N16" s="7"/>
      <c r="O16" s="5"/>
      <c r="P16" s="7"/>
      <c r="Q16" s="10"/>
      <c r="R16" s="7"/>
      <c r="S16" s="10"/>
      <c r="T16" s="7"/>
      <c r="U16" s="9"/>
      <c r="V16" s="8"/>
      <c r="W16" s="5"/>
      <c r="X16" s="5"/>
      <c r="Y16" s="8"/>
      <c r="Z16" s="7"/>
      <c r="AA16" s="7"/>
      <c r="AB16" s="5"/>
      <c r="AC16" s="8"/>
      <c r="AD16" s="5"/>
    </row>
    <row r="17" customFormat="false" ht="7.9" hidden="false" customHeight="true" outlineLevel="0" collapsed="false">
      <c r="A17" s="11"/>
      <c r="B17" s="21"/>
      <c r="C17" s="13"/>
      <c r="D17" s="19"/>
      <c r="E17" s="22"/>
      <c r="F17" s="7"/>
      <c r="G17" s="5"/>
      <c r="H17" s="7"/>
      <c r="I17" s="8"/>
      <c r="J17" s="5"/>
      <c r="K17" s="9"/>
      <c r="L17" s="9"/>
      <c r="M17" s="8"/>
      <c r="N17" s="7"/>
      <c r="O17" s="5"/>
      <c r="P17" s="7"/>
      <c r="Q17" s="10"/>
      <c r="R17" s="7"/>
      <c r="S17" s="10"/>
      <c r="T17" s="7"/>
      <c r="U17" s="9"/>
      <c r="V17" s="8"/>
      <c r="W17" s="5"/>
      <c r="X17" s="5"/>
      <c r="Y17" s="8"/>
      <c r="Z17" s="7"/>
      <c r="AA17" s="7"/>
      <c r="AB17" s="5"/>
      <c r="AC17" s="8"/>
      <c r="AD17" s="5"/>
    </row>
    <row r="18" customFormat="false" ht="15" hidden="false" customHeight="true" outlineLevel="0" collapsed="false">
      <c r="A18" s="11"/>
      <c r="B18" s="5"/>
      <c r="C18" s="21" t="s">
        <v>16</v>
      </c>
      <c r="D18" s="21"/>
      <c r="E18" s="21"/>
      <c r="F18" s="7"/>
      <c r="G18" s="5"/>
      <c r="H18" s="7"/>
      <c r="I18" s="23"/>
      <c r="J18" s="21" t="s">
        <v>17</v>
      </c>
      <c r="K18" s="9"/>
      <c r="L18" s="9"/>
      <c r="M18" s="23"/>
      <c r="N18" s="7" t="s">
        <v>18</v>
      </c>
      <c r="O18" s="5"/>
      <c r="P18" s="7"/>
      <c r="Q18" s="23"/>
      <c r="R18" s="7" t="s">
        <v>19</v>
      </c>
      <c r="S18" s="24"/>
      <c r="T18" s="7" t="s">
        <v>20</v>
      </c>
      <c r="U18" s="9"/>
      <c r="V18" s="24"/>
      <c r="W18" s="5" t="s">
        <v>21</v>
      </c>
      <c r="X18" s="5"/>
      <c r="Y18" s="24"/>
      <c r="Z18" s="7" t="s">
        <v>22</v>
      </c>
      <c r="AA18" s="7"/>
      <c r="AB18" s="5"/>
      <c r="AC18" s="24"/>
      <c r="AD18" s="5"/>
    </row>
    <row r="19" customFormat="false" ht="15" hidden="false" customHeight="true" outlineLevel="0" collapsed="false">
      <c r="A19" s="11"/>
      <c r="B19" s="21"/>
      <c r="C19" s="25" t="s">
        <v>23</v>
      </c>
      <c r="D19" s="21"/>
      <c r="E19" s="21"/>
      <c r="F19" s="26"/>
      <c r="G19" s="21"/>
      <c r="H19" s="26"/>
      <c r="I19" s="27"/>
      <c r="J19" s="25" t="s">
        <v>24</v>
      </c>
      <c r="K19" s="28"/>
      <c r="L19" s="28"/>
      <c r="M19" s="27"/>
      <c r="N19" s="29" t="s">
        <v>25</v>
      </c>
      <c r="O19" s="21"/>
      <c r="P19" s="26"/>
      <c r="Q19" s="30"/>
      <c r="R19" s="29" t="s">
        <v>26</v>
      </c>
      <c r="S19" s="30"/>
      <c r="T19" s="29" t="s">
        <v>27</v>
      </c>
      <c r="U19" s="28"/>
      <c r="V19" s="30"/>
      <c r="W19" s="25" t="s">
        <v>28</v>
      </c>
      <c r="X19" s="21"/>
      <c r="Y19" s="30"/>
      <c r="Z19" s="29" t="s">
        <v>29</v>
      </c>
      <c r="AA19" s="26"/>
      <c r="AB19" s="21"/>
      <c r="AC19" s="30"/>
      <c r="AD19" s="5"/>
    </row>
    <row r="20" customFormat="false" ht="7.9" hidden="false" customHeight="true" outlineLevel="0" collapsed="false">
      <c r="A20" s="11"/>
      <c r="B20" s="21"/>
      <c r="C20" s="21"/>
      <c r="D20" s="21"/>
      <c r="E20" s="21"/>
      <c r="F20" s="26"/>
      <c r="G20" s="21"/>
      <c r="H20" s="26"/>
      <c r="I20" s="27"/>
      <c r="J20" s="21"/>
      <c r="K20" s="28"/>
      <c r="L20" s="28"/>
      <c r="M20" s="27"/>
      <c r="N20" s="26"/>
      <c r="O20" s="21"/>
      <c r="P20" s="26"/>
      <c r="Q20" s="30"/>
      <c r="R20" s="26"/>
      <c r="S20" s="30"/>
      <c r="T20" s="26"/>
      <c r="U20" s="28"/>
      <c r="V20" s="30"/>
      <c r="W20" s="21"/>
      <c r="X20" s="21"/>
      <c r="Y20" s="30"/>
      <c r="Z20" s="26"/>
      <c r="AA20" s="26"/>
      <c r="AB20" s="21"/>
      <c r="AC20" s="30"/>
      <c r="AD20" s="5"/>
    </row>
    <row r="21" customFormat="false" ht="15" hidden="false" customHeight="true" outlineLevel="0" collapsed="false">
      <c r="B21" s="21" t="s">
        <v>30</v>
      </c>
      <c r="C21" s="31" t="s">
        <v>31</v>
      </c>
      <c r="D21" s="31" t="s">
        <v>32</v>
      </c>
      <c r="E21" s="31" t="s">
        <v>33</v>
      </c>
      <c r="F21" s="32" t="s">
        <v>34</v>
      </c>
      <c r="G21" s="31" t="s">
        <v>35</v>
      </c>
      <c r="H21" s="32" t="s">
        <v>36</v>
      </c>
      <c r="I21" s="27"/>
      <c r="J21" s="31" t="s">
        <v>37</v>
      </c>
      <c r="K21" s="33" t="s">
        <v>38</v>
      </c>
      <c r="L21" s="33" t="s">
        <v>39</v>
      </c>
      <c r="M21" s="27"/>
      <c r="N21" s="32" t="s">
        <v>40</v>
      </c>
      <c r="O21" s="31" t="s">
        <v>41</v>
      </c>
      <c r="P21" s="32" t="s">
        <v>42</v>
      </c>
      <c r="Q21" s="30"/>
      <c r="R21" s="32" t="s">
        <v>43</v>
      </c>
      <c r="S21" s="34"/>
      <c r="T21" s="32" t="s">
        <v>44</v>
      </c>
      <c r="U21" s="33" t="s">
        <v>45</v>
      </c>
      <c r="V21" s="30"/>
      <c r="W21" s="31" t="s">
        <v>46</v>
      </c>
      <c r="X21" s="31" t="s">
        <v>47</v>
      </c>
      <c r="Y21" s="30"/>
      <c r="Z21" s="32" t="s">
        <v>48</v>
      </c>
      <c r="AA21" s="32" t="s">
        <v>49</v>
      </c>
      <c r="AB21" s="31" t="s">
        <v>50</v>
      </c>
      <c r="AC21" s="35"/>
    </row>
    <row r="22" s="11" customFormat="true" ht="15" hidden="false" customHeight="true" outlineLevel="0" collapsed="false">
      <c r="C22" s="31" t="s">
        <v>51</v>
      </c>
      <c r="D22" s="31" t="s">
        <v>51</v>
      </c>
      <c r="E22" s="31" t="s">
        <v>52</v>
      </c>
      <c r="F22" s="32" t="s">
        <v>51</v>
      </c>
      <c r="G22" s="31" t="s">
        <v>53</v>
      </c>
      <c r="H22" s="32" t="s">
        <v>54</v>
      </c>
      <c r="I22" s="27"/>
      <c r="J22" s="31" t="s">
        <v>51</v>
      </c>
      <c r="K22" s="33" t="s">
        <v>51</v>
      </c>
      <c r="L22" s="33" t="s">
        <v>55</v>
      </c>
      <c r="M22" s="27"/>
      <c r="N22" s="32" t="s">
        <v>56</v>
      </c>
      <c r="O22" s="31" t="s">
        <v>57</v>
      </c>
      <c r="P22" s="32" t="s">
        <v>58</v>
      </c>
      <c r="Q22" s="30"/>
      <c r="R22" s="32" t="s">
        <v>59</v>
      </c>
      <c r="S22" s="34"/>
      <c r="T22" s="32" t="s">
        <v>51</v>
      </c>
      <c r="U22" s="33" t="s">
        <v>51</v>
      </c>
      <c r="V22" s="30"/>
      <c r="W22" s="31" t="n">
        <v>-0.5</v>
      </c>
      <c r="X22" s="31" t="n">
        <v>0</v>
      </c>
      <c r="Y22" s="30"/>
      <c r="Z22" s="32" t="s">
        <v>60</v>
      </c>
      <c r="AA22" s="32" t="s">
        <v>61</v>
      </c>
      <c r="AB22" s="31" t="s">
        <v>62</v>
      </c>
      <c r="AC22" s="30"/>
      <c r="AD22" s="5"/>
    </row>
    <row r="23" customFormat="false" ht="7.9" hidden="false" customHeight="true" outlineLevel="0" collapsed="false">
      <c r="A23" s="11"/>
      <c r="B23" s="21"/>
      <c r="C23" s="21"/>
      <c r="D23" s="21"/>
      <c r="E23" s="21"/>
      <c r="F23" s="26"/>
      <c r="G23" s="21"/>
      <c r="H23" s="26"/>
      <c r="I23" s="27"/>
      <c r="J23" s="21"/>
      <c r="K23" s="28"/>
      <c r="L23" s="28"/>
      <c r="M23" s="27"/>
      <c r="N23" s="26"/>
      <c r="O23" s="21"/>
      <c r="P23" s="26"/>
      <c r="Q23" s="30"/>
      <c r="R23" s="26"/>
      <c r="S23" s="30"/>
      <c r="T23" s="26"/>
      <c r="U23" s="28"/>
      <c r="V23" s="30"/>
      <c r="W23" s="21"/>
      <c r="X23" s="21"/>
      <c r="Y23" s="30"/>
      <c r="Z23" s="26"/>
      <c r="AA23" s="26"/>
      <c r="AB23" s="21"/>
      <c r="AC23" s="30"/>
      <c r="AD23" s="5"/>
    </row>
    <row r="24" customFormat="false" ht="15" hidden="false" customHeight="true" outlineLevel="0" collapsed="false">
      <c r="A24" s="5" t="s">
        <v>63</v>
      </c>
      <c r="B24" s="12" t="s">
        <v>64</v>
      </c>
      <c r="C24" s="15" t="n">
        <v>118</v>
      </c>
      <c r="D24" s="15" t="n">
        <v>47</v>
      </c>
      <c r="E24" s="15" t="n">
        <v>28.8</v>
      </c>
      <c r="F24" s="36" t="n">
        <f aca="false">+((C24/2*C24/2*3.14)-(D24/2*D24/2*3.14))/(E24*1000)</f>
        <v>0.319315104166667</v>
      </c>
      <c r="G24" s="37"/>
      <c r="H24" s="16"/>
      <c r="I24" s="38"/>
      <c r="J24" s="39" t="n">
        <v>42</v>
      </c>
      <c r="K24" s="36" t="n">
        <f aca="false">+(((C24/2)*(C24/2)*3.14)-((J24/2)*(J24/2)*3.14))/(E24*1000)</f>
        <v>0.331444444444444</v>
      </c>
      <c r="L24" s="40" t="n">
        <f aca="false">+((K24/F24)-1)*100</f>
        <v>3.79854886897142</v>
      </c>
      <c r="M24" s="38"/>
      <c r="N24" s="37"/>
      <c r="O24" s="37"/>
      <c r="P24" s="37"/>
      <c r="Q24" s="41"/>
      <c r="R24" s="16"/>
      <c r="S24" s="41"/>
      <c r="T24" s="37"/>
      <c r="U24" s="42"/>
      <c r="V24" s="41"/>
      <c r="W24" s="37"/>
      <c r="X24" s="37"/>
      <c r="Y24" s="41"/>
      <c r="Z24" s="37"/>
      <c r="AA24" s="37"/>
      <c r="AB24" s="37"/>
      <c r="AC24" s="41"/>
      <c r="AD24" s="5"/>
    </row>
    <row r="25" s="47" customFormat="true" ht="4.15" hidden="false" customHeight="true" outlineLevel="0" collapsed="false">
      <c r="A25" s="43"/>
      <c r="B25" s="44"/>
      <c r="C25" s="44"/>
      <c r="D25" s="44"/>
      <c r="E25" s="44"/>
      <c r="F25" s="45"/>
      <c r="G25" s="44"/>
      <c r="H25" s="45"/>
      <c r="I25" s="27"/>
      <c r="J25" s="44"/>
      <c r="K25" s="46"/>
      <c r="L25" s="46"/>
      <c r="M25" s="27"/>
      <c r="N25" s="45"/>
      <c r="O25" s="44"/>
      <c r="P25" s="45"/>
      <c r="Q25" s="27"/>
      <c r="R25" s="45"/>
      <c r="S25" s="27"/>
      <c r="T25" s="45"/>
      <c r="U25" s="46"/>
      <c r="V25" s="27"/>
      <c r="W25" s="44"/>
      <c r="X25" s="44"/>
      <c r="Y25" s="27"/>
      <c r="Z25" s="45"/>
      <c r="AA25" s="45"/>
      <c r="AB25" s="44"/>
      <c r="AC25" s="27"/>
      <c r="AD25" s="8"/>
    </row>
    <row r="26" s="11" customFormat="true" ht="15" hidden="false" customHeight="true" outlineLevel="0" collapsed="false">
      <c r="A26" s="5" t="s">
        <v>65</v>
      </c>
      <c r="B26" s="12" t="s">
        <v>64</v>
      </c>
      <c r="C26" s="15" t="n">
        <v>118</v>
      </c>
      <c r="D26" s="15" t="n">
        <v>47</v>
      </c>
      <c r="E26" s="15" t="n">
        <v>28.8</v>
      </c>
      <c r="F26" s="36" t="n">
        <f aca="false">+((C26/2*C26/2*3.14)-(D26/2*D26/2*3.14))/(E26*1000)</f>
        <v>0.319315104166667</v>
      </c>
      <c r="G26" s="37"/>
      <c r="H26" s="16"/>
      <c r="I26" s="38"/>
      <c r="J26" s="37"/>
      <c r="K26" s="42"/>
      <c r="L26" s="42"/>
      <c r="M26" s="38"/>
      <c r="N26" s="48" t="n">
        <f aca="false">+E24-((((C24/2)*(C24/2)*3.14)-((D24/2)*(D24/2)*3.14))/K24)/1000</f>
        <v>1.05394736842105</v>
      </c>
      <c r="O26" s="49" t="n">
        <v>2</v>
      </c>
      <c r="P26" s="50" t="n">
        <f aca="false">+N26*O26</f>
        <v>2.10789473684211</v>
      </c>
      <c r="Q26" s="41"/>
      <c r="R26" s="16"/>
      <c r="S26" s="41"/>
      <c r="T26" s="37"/>
      <c r="U26" s="42"/>
      <c r="V26" s="41"/>
      <c r="W26" s="37"/>
      <c r="X26" s="37"/>
      <c r="Y26" s="41"/>
      <c r="Z26" s="48" t="n">
        <f aca="false">+((((E12*480*E13*E14*E15)/E26)*P26)*E16*16.5)/1000000</f>
        <v>543.985053453948</v>
      </c>
      <c r="AA26" s="51" t="n">
        <f aca="false">+Z26*L12</f>
        <v>543985.053453947</v>
      </c>
      <c r="AB26" s="37"/>
      <c r="AC26" s="41"/>
      <c r="AD26" s="5"/>
    </row>
    <row r="27" customFormat="false" ht="4.15" hidden="false" customHeight="true" outlineLevel="0" collapsed="false">
      <c r="A27" s="43"/>
      <c r="B27" s="44"/>
      <c r="C27" s="44"/>
      <c r="D27" s="44"/>
      <c r="E27" s="44"/>
      <c r="F27" s="45"/>
      <c r="G27" s="44"/>
      <c r="H27" s="45"/>
      <c r="I27" s="27"/>
      <c r="J27" s="44"/>
      <c r="K27" s="46"/>
      <c r="L27" s="46"/>
      <c r="M27" s="27"/>
      <c r="N27" s="45"/>
      <c r="O27" s="44"/>
      <c r="P27" s="45"/>
      <c r="Q27" s="27"/>
      <c r="R27" s="45"/>
      <c r="S27" s="27"/>
      <c r="T27" s="45"/>
      <c r="U27" s="46"/>
      <c r="V27" s="27"/>
      <c r="W27" s="44"/>
      <c r="X27" s="44"/>
      <c r="Y27" s="27"/>
      <c r="Z27" s="45"/>
      <c r="AA27" s="52"/>
      <c r="AB27" s="44"/>
      <c r="AC27" s="27"/>
      <c r="AD27" s="5"/>
    </row>
    <row r="28" customFormat="false" ht="15" hidden="false" customHeight="true" outlineLevel="0" collapsed="false">
      <c r="A28" s="5" t="s">
        <v>66</v>
      </c>
      <c r="B28" s="12" t="s">
        <v>64</v>
      </c>
      <c r="C28" s="15" t="n">
        <v>118</v>
      </c>
      <c r="D28" s="15" t="n">
        <v>47</v>
      </c>
      <c r="E28" s="15" t="n">
        <v>28.8</v>
      </c>
      <c r="F28" s="36" t="n">
        <f aca="false">+((C28/2*C28/2*3.14)-(D28/2*D28/2*3.14))/(E28*1000)</f>
        <v>0.319315104166667</v>
      </c>
      <c r="G28" s="37"/>
      <c r="H28" s="16"/>
      <c r="I28" s="38"/>
      <c r="J28" s="37"/>
      <c r="K28" s="36" t="n">
        <f aca="false">+F28+U28</f>
        <v>0.329315104166667</v>
      </c>
      <c r="L28" s="53" t="n">
        <f aca="false">+((K28/F28)-1)*100</f>
        <v>3.13170278183286</v>
      </c>
      <c r="M28" s="38"/>
      <c r="N28" s="48" t="n">
        <f aca="false">+E28-((((C28/2)*(C28/2)*3.14)-((D28/2)*(D28/2)*3.14))/K28)/1000</f>
        <v>0.874542334548504</v>
      </c>
      <c r="O28" s="49" t="n">
        <v>2</v>
      </c>
      <c r="P28" s="50" t="n">
        <f aca="false">+N28*O28</f>
        <v>1.74908466909701</v>
      </c>
      <c r="Q28" s="41"/>
      <c r="R28" s="16"/>
      <c r="S28" s="41"/>
      <c r="T28" s="48" t="n">
        <v>0.04</v>
      </c>
      <c r="U28" s="54" t="n">
        <v>0.01</v>
      </c>
      <c r="V28" s="41"/>
      <c r="W28" s="37"/>
      <c r="X28" s="37"/>
      <c r="Y28" s="41"/>
      <c r="Z28" s="48" t="n">
        <f aca="false">+((((E12*480*E13*E14*E15)/E28)*P28)*E16*16.5)/1000000</f>
        <v>451.386827142824</v>
      </c>
      <c r="AA28" s="51" t="n">
        <f aca="false">+Z28*L12</f>
        <v>451386.827142824</v>
      </c>
      <c r="AB28" s="37"/>
      <c r="AC28" s="41"/>
      <c r="AD28" s="5"/>
    </row>
    <row r="29" customFormat="false" ht="4.15" hidden="false" customHeight="true" outlineLevel="0" collapsed="false">
      <c r="A29" s="43"/>
      <c r="B29" s="44"/>
      <c r="C29" s="44"/>
      <c r="D29" s="44"/>
      <c r="E29" s="44"/>
      <c r="F29" s="45"/>
      <c r="G29" s="44"/>
      <c r="H29" s="45"/>
      <c r="I29" s="27"/>
      <c r="J29" s="44"/>
      <c r="K29" s="46"/>
      <c r="L29" s="46"/>
      <c r="M29" s="27"/>
      <c r="N29" s="45"/>
      <c r="O29" s="44"/>
      <c r="P29" s="45"/>
      <c r="Q29" s="27"/>
      <c r="R29" s="45"/>
      <c r="S29" s="27"/>
      <c r="T29" s="45"/>
      <c r="U29" s="46"/>
      <c r="V29" s="27"/>
      <c r="W29" s="44"/>
      <c r="X29" s="44"/>
      <c r="Y29" s="27"/>
      <c r="Z29" s="45"/>
      <c r="AA29" s="52"/>
      <c r="AB29" s="44"/>
      <c r="AC29" s="30"/>
      <c r="AD29" s="5"/>
      <c r="AE29" s="11"/>
      <c r="AF29" s="11"/>
    </row>
    <row r="30" customFormat="false" ht="15" hidden="false" customHeight="true" outlineLevel="0" collapsed="false">
      <c r="A30" s="5" t="s">
        <v>67</v>
      </c>
      <c r="B30" s="12" t="s">
        <v>68</v>
      </c>
      <c r="C30" s="15" t="n">
        <v>118</v>
      </c>
      <c r="D30" s="15" t="n">
        <v>43</v>
      </c>
      <c r="E30" s="15" t="n">
        <v>16.8</v>
      </c>
      <c r="F30" s="36" t="n">
        <f aca="false">+((C30/2*C30/2*3.14)-(D30/2*D30/2*3.14))/(E30*1000)</f>
        <v>0.56421875</v>
      </c>
      <c r="G30" s="49" t="n">
        <f aca="false">16.2*O30</f>
        <v>48.6</v>
      </c>
      <c r="H30" s="16"/>
      <c r="I30" s="38"/>
      <c r="J30" s="37"/>
      <c r="K30" s="42"/>
      <c r="L30" s="42"/>
      <c r="M30" s="38"/>
      <c r="N30" s="16"/>
      <c r="O30" s="49" t="n">
        <v>3</v>
      </c>
      <c r="P30" s="16"/>
      <c r="Q30" s="41"/>
      <c r="R30" s="16" t="n">
        <f aca="false">+(2*16.2)+(1*15.8)</f>
        <v>48.2</v>
      </c>
      <c r="S30" s="41"/>
      <c r="T30" s="16"/>
      <c r="U30" s="42"/>
      <c r="V30" s="41"/>
      <c r="W30" s="37"/>
      <c r="X30" s="37"/>
      <c r="Y30" s="41"/>
      <c r="Z30" s="48" t="n">
        <f aca="false">+((((E12*480*E13*E14*E15)/E30)*E16*(G30-R30)/1000000))</f>
        <v>10.7249999999998</v>
      </c>
      <c r="AA30" s="51" t="n">
        <f aca="false">+Z30*1000</f>
        <v>10724.9999999998</v>
      </c>
      <c r="AB30" s="37"/>
      <c r="AC30" s="41"/>
      <c r="AD30" s="5"/>
      <c r="AE30" s="11"/>
      <c r="AF30" s="11"/>
    </row>
    <row r="31" customFormat="false" ht="4.15" hidden="false" customHeight="true" outlineLevel="0" collapsed="false">
      <c r="A31" s="43"/>
      <c r="B31" s="44"/>
      <c r="C31" s="44"/>
      <c r="D31" s="44"/>
      <c r="E31" s="44"/>
      <c r="F31" s="45"/>
      <c r="G31" s="44"/>
      <c r="H31" s="45"/>
      <c r="I31" s="27"/>
      <c r="J31" s="44"/>
      <c r="K31" s="46"/>
      <c r="L31" s="46"/>
      <c r="M31" s="27"/>
      <c r="N31" s="45"/>
      <c r="O31" s="44"/>
      <c r="P31" s="45"/>
      <c r="Q31" s="27"/>
      <c r="R31" s="45"/>
      <c r="S31" s="27"/>
      <c r="T31" s="45"/>
      <c r="U31" s="46"/>
      <c r="V31" s="27"/>
      <c r="W31" s="44"/>
      <c r="X31" s="44"/>
      <c r="Y31" s="27"/>
      <c r="Z31" s="45"/>
      <c r="AA31" s="52"/>
      <c r="AB31" s="44"/>
      <c r="AC31" s="27"/>
      <c r="AD31" s="5"/>
      <c r="AE31" s="11"/>
      <c r="AF31" s="11"/>
    </row>
    <row r="32" customFormat="false" ht="15" hidden="false" customHeight="true" outlineLevel="0" collapsed="false">
      <c r="A32" s="5" t="s">
        <v>69</v>
      </c>
      <c r="B32" s="12" t="s">
        <v>68</v>
      </c>
      <c r="C32" s="15" t="n">
        <v>118</v>
      </c>
      <c r="D32" s="15" t="n">
        <v>43</v>
      </c>
      <c r="E32" s="15" t="n">
        <v>16.8</v>
      </c>
      <c r="F32" s="36" t="n">
        <f aca="false">+((C32/2*C32/2*3.14)-(D32/2*D32/2*3.14))/(E32*1000)</f>
        <v>0.56421875</v>
      </c>
      <c r="G32" s="49" t="n">
        <f aca="false">16.2*O32</f>
        <v>48.6</v>
      </c>
      <c r="H32" s="16"/>
      <c r="I32" s="38"/>
      <c r="J32" s="37"/>
      <c r="K32" s="36" t="n">
        <f aca="false">+F32+U32</f>
        <v>0.57421875</v>
      </c>
      <c r="L32" s="42"/>
      <c r="M32" s="38"/>
      <c r="N32" s="48" t="n">
        <f aca="false">+E32-((((C32/2)*(C32/2)*3.14)-((D32/2)*(D32/2)*3.14))/K32)/1000</f>
        <v>0.292571428571428</v>
      </c>
      <c r="O32" s="49" t="n">
        <v>3</v>
      </c>
      <c r="P32" s="50" t="n">
        <f aca="false">+N32*O32</f>
        <v>0.877714285714283</v>
      </c>
      <c r="Q32" s="41"/>
      <c r="R32" s="16"/>
      <c r="S32" s="41"/>
      <c r="T32" s="16"/>
      <c r="U32" s="54" t="n">
        <f aca="false">+U28*1</f>
        <v>0.01</v>
      </c>
      <c r="V32" s="41"/>
      <c r="W32" s="37"/>
      <c r="X32" s="37"/>
      <c r="Y32" s="41"/>
      <c r="Z32" s="48" t="n">
        <f aca="false">+((((E12*480*E13*E14*E15)/E32)*P32)*E16*16.2)/1000000</f>
        <v>381.24617142857</v>
      </c>
      <c r="AA32" s="51" t="n">
        <f aca="false">+Z32*L12</f>
        <v>381246.17142857</v>
      </c>
      <c r="AB32" s="37"/>
      <c r="AC32" s="41"/>
      <c r="AD32" s="5"/>
      <c r="AE32" s="11"/>
      <c r="AF32" s="11"/>
    </row>
    <row r="33" customFormat="false" ht="4.15" hidden="false" customHeight="true" outlineLevel="0" collapsed="false">
      <c r="A33" s="43"/>
      <c r="B33" s="44"/>
      <c r="C33" s="44"/>
      <c r="D33" s="44"/>
      <c r="E33" s="44"/>
      <c r="F33" s="45"/>
      <c r="G33" s="44"/>
      <c r="H33" s="45"/>
      <c r="I33" s="27"/>
      <c r="J33" s="44"/>
      <c r="K33" s="46"/>
      <c r="L33" s="46"/>
      <c r="M33" s="27"/>
      <c r="N33" s="45"/>
      <c r="O33" s="44"/>
      <c r="P33" s="45"/>
      <c r="Q33" s="27"/>
      <c r="R33" s="45"/>
      <c r="S33" s="27"/>
      <c r="T33" s="45"/>
      <c r="U33" s="46"/>
      <c r="V33" s="27"/>
      <c r="W33" s="44"/>
      <c r="X33" s="44"/>
      <c r="Y33" s="27"/>
      <c r="Z33" s="45"/>
      <c r="AA33" s="52"/>
      <c r="AB33" s="44"/>
      <c r="AC33" s="27"/>
      <c r="AD33" s="5"/>
      <c r="AE33" s="11"/>
      <c r="AF33" s="11"/>
    </row>
    <row r="34" customFormat="false" ht="15" hidden="false" customHeight="true" outlineLevel="0" collapsed="false">
      <c r="A34" s="5" t="s">
        <v>70</v>
      </c>
      <c r="B34" s="12" t="s">
        <v>71</v>
      </c>
      <c r="C34" s="55"/>
      <c r="D34" s="15" t="n">
        <v>47</v>
      </c>
      <c r="E34" s="15" t="n">
        <v>28.8</v>
      </c>
      <c r="F34" s="16"/>
      <c r="G34" s="37"/>
      <c r="H34" s="16"/>
      <c r="I34" s="38"/>
      <c r="J34" s="39" t="n">
        <v>42</v>
      </c>
      <c r="K34" s="42"/>
      <c r="L34" s="42"/>
      <c r="M34" s="38"/>
      <c r="N34" s="16"/>
      <c r="O34" s="37"/>
      <c r="P34" s="16"/>
      <c r="Q34" s="41"/>
      <c r="R34" s="16"/>
      <c r="S34" s="41"/>
      <c r="T34" s="16"/>
      <c r="U34" s="42"/>
      <c r="V34" s="41"/>
      <c r="W34" s="37"/>
      <c r="X34" s="37"/>
      <c r="Y34" s="41"/>
      <c r="Z34" s="48" t="n">
        <f aca="false">+((((D34/1000*3.14*E16)-(J34/1000*E16))*350)*((E12*480*E14*E15)/E34)/1000000)</f>
        <v>192.656005208333</v>
      </c>
      <c r="AA34" s="51" t="n">
        <f aca="false">+Z34*L13</f>
        <v>77062.4020833334</v>
      </c>
      <c r="AB34" s="37"/>
      <c r="AC34" s="41"/>
      <c r="AD34" s="5"/>
      <c r="AE34" s="11"/>
      <c r="AF34" s="11"/>
    </row>
    <row r="35" customFormat="false" ht="4.15" hidden="false" customHeight="true" outlineLevel="0" collapsed="false">
      <c r="A35" s="43"/>
      <c r="B35" s="44"/>
      <c r="C35" s="44"/>
      <c r="D35" s="44"/>
      <c r="E35" s="44"/>
      <c r="F35" s="45"/>
      <c r="G35" s="44"/>
      <c r="H35" s="45"/>
      <c r="I35" s="27"/>
      <c r="J35" s="44"/>
      <c r="K35" s="46"/>
      <c r="L35" s="46"/>
      <c r="M35" s="27"/>
      <c r="N35" s="45"/>
      <c r="O35" s="44"/>
      <c r="P35" s="45"/>
      <c r="Q35" s="27"/>
      <c r="R35" s="45"/>
      <c r="S35" s="27"/>
      <c r="T35" s="45"/>
      <c r="U35" s="46"/>
      <c r="V35" s="27"/>
      <c r="W35" s="44"/>
      <c r="X35" s="44"/>
      <c r="Y35" s="27"/>
      <c r="Z35" s="45"/>
      <c r="AA35" s="52"/>
      <c r="AB35" s="44"/>
      <c r="AC35" s="27"/>
      <c r="AD35" s="5"/>
      <c r="AE35" s="11"/>
      <c r="AF35" s="11"/>
    </row>
    <row r="36" customFormat="false" ht="15" hidden="false" customHeight="true" outlineLevel="0" collapsed="false">
      <c r="A36" s="5" t="s">
        <v>72</v>
      </c>
      <c r="B36" s="56" t="s">
        <v>73</v>
      </c>
      <c r="C36" s="57"/>
      <c r="D36" s="58"/>
      <c r="E36" s="58"/>
      <c r="F36" s="59"/>
      <c r="G36" s="19"/>
      <c r="H36" s="60" t="n">
        <f aca="false">2500*E13*11</f>
        <v>82500</v>
      </c>
      <c r="I36" s="23"/>
      <c r="J36" s="19"/>
      <c r="K36" s="20"/>
      <c r="L36" s="20"/>
      <c r="M36" s="23"/>
      <c r="N36" s="59"/>
      <c r="O36" s="19"/>
      <c r="P36" s="59"/>
      <c r="Q36" s="24"/>
      <c r="R36" s="59"/>
      <c r="S36" s="24"/>
      <c r="T36" s="59"/>
      <c r="U36" s="20"/>
      <c r="V36" s="24"/>
      <c r="W36" s="61" t="n">
        <f aca="false">+H36*0.5</f>
        <v>41250</v>
      </c>
      <c r="X36" s="19"/>
      <c r="Y36" s="24"/>
      <c r="Z36" s="59"/>
      <c r="AA36" s="51" t="n">
        <f aca="false">+W36*L14</f>
        <v>41250</v>
      </c>
      <c r="AB36" s="19"/>
      <c r="AC36" s="24"/>
      <c r="AD36" s="5"/>
      <c r="AE36" s="11"/>
      <c r="AF36" s="11"/>
    </row>
    <row r="37" customFormat="false" ht="15" hidden="false" customHeight="true" outlineLevel="0" collapsed="false">
      <c r="A37" s="5"/>
      <c r="B37" s="62"/>
      <c r="C37" s="63"/>
      <c r="D37" s="64"/>
      <c r="E37" s="64"/>
      <c r="F37" s="65"/>
      <c r="G37" s="66"/>
      <c r="H37" s="67"/>
      <c r="I37" s="68"/>
      <c r="J37" s="66"/>
      <c r="K37" s="69"/>
      <c r="L37" s="69"/>
      <c r="M37" s="68"/>
      <c r="N37" s="65"/>
      <c r="O37" s="66"/>
      <c r="P37" s="65"/>
      <c r="Q37" s="70"/>
      <c r="R37" s="65"/>
      <c r="S37" s="70"/>
      <c r="T37" s="65"/>
      <c r="U37" s="69"/>
      <c r="V37" s="70"/>
      <c r="W37" s="66"/>
      <c r="X37" s="12" t="n">
        <f aca="false">+H36*1</f>
        <v>82500</v>
      </c>
      <c r="Y37" s="70"/>
      <c r="Z37" s="65"/>
      <c r="AA37" s="51" t="n">
        <f aca="false">+X37*L14</f>
        <v>82500</v>
      </c>
      <c r="AB37" s="66"/>
      <c r="AC37" s="70"/>
      <c r="AD37" s="5"/>
      <c r="AE37" s="11"/>
      <c r="AF37" s="11"/>
    </row>
    <row r="38" customFormat="false" ht="4.15" hidden="false" customHeight="true" outlineLevel="0" collapsed="false">
      <c r="A38" s="43"/>
      <c r="B38" s="44"/>
      <c r="C38" s="44"/>
      <c r="D38" s="44"/>
      <c r="E38" s="44"/>
      <c r="F38" s="45"/>
      <c r="G38" s="44"/>
      <c r="H38" s="45"/>
      <c r="I38" s="27"/>
      <c r="J38" s="44"/>
      <c r="K38" s="46"/>
      <c r="L38" s="46"/>
      <c r="M38" s="27"/>
      <c r="N38" s="45"/>
      <c r="O38" s="44"/>
      <c r="P38" s="45"/>
      <c r="Q38" s="27"/>
      <c r="R38" s="45"/>
      <c r="S38" s="27"/>
      <c r="T38" s="45"/>
      <c r="U38" s="46"/>
      <c r="V38" s="27"/>
      <c r="W38" s="44"/>
      <c r="X38" s="44"/>
      <c r="Y38" s="27"/>
      <c r="Z38" s="45"/>
      <c r="AA38" s="52"/>
      <c r="AB38" s="44"/>
      <c r="AC38" s="30"/>
      <c r="AD38" s="5"/>
      <c r="AE38" s="11"/>
      <c r="AF38" s="11"/>
    </row>
    <row r="39" customFormat="false" ht="15" hidden="false" customHeight="true" outlineLevel="0" collapsed="false">
      <c r="A39" s="5" t="s">
        <v>74</v>
      </c>
      <c r="B39" s="12" t="s">
        <v>75</v>
      </c>
      <c r="C39" s="55"/>
      <c r="D39" s="55"/>
      <c r="E39" s="55"/>
      <c r="F39" s="16"/>
      <c r="G39" s="37"/>
      <c r="H39" s="60" t="n">
        <v>18.2</v>
      </c>
      <c r="I39" s="38"/>
      <c r="J39" s="37"/>
      <c r="K39" s="42"/>
      <c r="L39" s="42"/>
      <c r="M39" s="38"/>
      <c r="N39" s="16"/>
      <c r="O39" s="37"/>
      <c r="P39" s="16"/>
      <c r="Q39" s="41"/>
      <c r="R39" s="16"/>
      <c r="S39" s="41"/>
      <c r="T39" s="16"/>
      <c r="U39" s="42"/>
      <c r="V39" s="41"/>
      <c r="W39" s="37"/>
      <c r="X39" s="37"/>
      <c r="Y39" s="41"/>
      <c r="Z39" s="16"/>
      <c r="AA39" s="16"/>
      <c r="AB39" s="71" t="n">
        <f aca="false">+H39*1</f>
        <v>18.2</v>
      </c>
      <c r="AC39" s="41"/>
      <c r="AD39" s="5"/>
      <c r="AE39" s="11"/>
      <c r="AF39" s="1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LibreOffice/5.2.7.2$Windows_X86_64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2019-12-13T09:47:21Z</dcterms:created>
  <dc:creator>guglielmo.biagiotti@bmtpaper.com</dc:creator>
  <dc:description/>
  <dc:language>it-IT</dc:language>
  <cp:lastModifiedBy>guglielmo.biagiotti@bmtpaper.com</cp:lastModifiedBy>
  <dcterms:modified xsi:type="dcterms:W3CDTF">2020-01-21T16:02:42Z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